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Supuestos" sheetId="2" state="visible" r:id="rId2"/>
    <sheet xmlns:r="http://schemas.openxmlformats.org/officeDocument/2006/relationships" name="Presupuesto" sheetId="3" state="visible" r:id="rId3"/>
    <sheet xmlns:r="http://schemas.openxmlformats.org/officeDocument/2006/relationships" name="Embudo" sheetId="4" state="visible" r:id="rId4"/>
    <sheet xmlns:r="http://schemas.openxmlformats.org/officeDocument/2006/relationships" name="Seguimiento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(#,##0);-"/>
    <numFmt numFmtId="165" formatCode="&quot;US$&quot;#,##0;(&quot;US$&quot;#,##0);-"/>
    <numFmt numFmtId="166" formatCode="0.0%;(0.0%);-"/>
  </numFmts>
  <fonts count="8">
    <font>
      <name val="Calibri"/>
      <family val="2"/>
      <color theme="1"/>
      <sz val="11"/>
      <scheme val="minor"/>
    </font>
    <font>
      <name val="Arial"/>
      <b val="1"/>
      <color rgb="00111111"/>
      <sz val="14"/>
    </font>
    <font>
      <name val="Arial"/>
      <sz val="10"/>
    </font>
    <font>
      <name val="Arial"/>
      <b val="1"/>
      <sz val="10"/>
    </font>
    <font>
      <name val="Arial"/>
      <b val="1"/>
      <color rgb="00FFFFFF"/>
      <sz val="10"/>
    </font>
    <font>
      <name val="Arial"/>
      <color rgb="000000FF"/>
      <sz val="10"/>
    </font>
    <font>
      <name val="Arial"/>
      <i val="1"/>
      <color rgb="00555555"/>
      <sz val="9"/>
    </font>
    <font>
      <name val="Arial"/>
      <color rgb="00008000"/>
      <sz val="10"/>
    </font>
  </fonts>
  <fills count="5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FFF00"/>
      </patternFill>
    </fill>
    <fill>
      <patternFill patternType="solid">
        <fgColor rgb="00E5E7EB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vertical="center" wrapText="1"/>
    </xf>
    <xf numFmtId="0" fontId="2" fillId="0" borderId="1" pivotButton="0" quotePrefix="0" xfId="0"/>
    <xf numFmtId="0" fontId="5" fillId="3" borderId="1" pivotButton="0" quotePrefix="0" xfId="0"/>
    <xf numFmtId="0" fontId="6" fillId="0" borderId="1" applyAlignment="1" pivotButton="0" quotePrefix="0" xfId="0">
      <alignment vertical="top" wrapText="1"/>
    </xf>
    <xf numFmtId="164" fontId="5" fillId="3" borderId="1" pivotButton="0" quotePrefix="0" xfId="0"/>
    <xf numFmtId="165" fontId="5" fillId="3" borderId="1" pivotButton="0" quotePrefix="0" xfId="0"/>
    <xf numFmtId="0" fontId="3" fillId="0" borderId="1" pivotButton="0" quotePrefix="0" xfId="0"/>
    <xf numFmtId="165" fontId="2" fillId="0" borderId="1" pivotButton="0" quotePrefix="0" xfId="0"/>
    <xf numFmtId="166" fontId="5" fillId="3" borderId="1" pivotButton="0" quotePrefix="0" xfId="0"/>
    <xf numFmtId="166" fontId="2" fillId="0" borderId="1" pivotButton="0" quotePrefix="0" xfId="0"/>
    <xf numFmtId="165" fontId="7" fillId="0" borderId="1" pivotButton="0" quotePrefix="0" xfId="0"/>
    <xf numFmtId="0" fontId="3" fillId="4" borderId="1" pivotButton="0" quotePrefix="0" xfId="0"/>
    <xf numFmtId="166" fontId="3" fillId="4" borderId="1" pivotButton="0" quotePrefix="0" xfId="0"/>
    <xf numFmtId="165" fontId="3" fillId="4" borderId="1" pivotButton="0" quotePrefix="0" xfId="0"/>
    <xf numFmtId="164" fontId="2" fillId="0" borderId="1" pivotButton="0" quotePrefix="0" xfId="0"/>
    <xf numFmtId="164" fontId="3" fillId="4" borderId="1" pivotButton="0" quotePrefix="0" xfId="0"/>
    <xf numFmtId="164" fontId="7" fillId="0" borderId="1" pivotButton="0" quotePrefix="0" xfId="0"/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omments/comment1.xml><?xml version="1.0" encoding="utf-8"?>
<comments xmlns="http://schemas.openxmlformats.org/spreadsheetml/2006/main">
  <authors>
    <author>Netix</author>
  </authors>
  <commentList>
    <comment ref="B5" authorId="0" shapeId="0">
      <text>
        <t>Reparto de ejemplo, no es un dato de mercado. Ajústalo a tu proyecto.</t>
      </text>
    </comment>
    <comment ref="C19" authorId="0" shapeId="0">
      <text>
        <t>Reparto de ejemplo: la inversión se concentra en pre-lanzamiento y lanzamiento.</t>
      </text>
    </comment>
  </commentList>
</comments>
</file>

<file path=xl/comments/comment2.xml><?xml version="1.0" encoding="utf-8"?>
<comments xmlns="http://schemas.openxmlformats.org/spreadsheetml/2006/main">
  <authors>
    <author>Netix</author>
  </authors>
  <commentList>
    <comment ref="D5" authorId="0" shapeId="0">
      <text>
        <t>Fila de ejemplo hipotético: reemplaza estos valores por los reales del mes 1.</t>
      </text>
    </comment>
    <comment ref="K29" authorId="0" shapeId="0">
      <text>
        <t>Compara la inversión real solo contra el plan de los meses que ya tienen dato real.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1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Plantilla de presupuesto de marketing para una preventa</t>
        </is>
      </c>
    </row>
    <row r="3">
      <c r="A3" s="2" t="inlineStr">
        <is>
          <t>Hecha por Netix (netixrd.com) para desarrolladores inmobiliarios.</t>
        </is>
      </c>
    </row>
    <row r="4">
      <c r="A4" s="2" t="inlineStr"/>
    </row>
    <row r="5">
      <c r="A5" s="3" t="inlineStr">
        <is>
          <t>Cómo usarla:</t>
        </is>
      </c>
    </row>
    <row r="6">
      <c r="A6" s="2" t="inlineStr">
        <is>
          <t>1. Supuestos: escribe los datos de tu proyecto en las celdas amarillas (texto azul).</t>
        </is>
      </c>
    </row>
    <row r="7">
      <c r="A7" s="2" t="inlineStr">
        <is>
          <t>2. Presupuesto: ajusta el % de cada partida y de cada fase. Cada bloque debe sumar 100%.</t>
        </is>
      </c>
    </row>
    <row r="8">
      <c r="A8" s="2" t="inlineStr">
        <is>
          <t>3. Embudo: pon tus tasas de conversión y tu costo por lead para ver si la pauta alcanza.</t>
        </is>
      </c>
    </row>
    <row r="9">
      <c r="A9" s="2" t="inlineStr">
        <is>
          <t>4. Seguimiento: cada mes, anota la inversión real, los leads y las reservas.</t>
        </is>
      </c>
    </row>
    <row r="10">
      <c r="A10" s="2" t="inlineStr"/>
    </row>
    <row r="11">
      <c r="A11" s="2" t="inlineStr">
        <is>
          <t>Leyenda: celdas amarillas con texto azul = datos que escribes tú. Texto negro = fórmulas, no las borres.</t>
        </is>
      </c>
    </row>
    <row r="12">
      <c r="A12" s="2" t="inlineStr">
        <is>
          <t>Texto verde = valor que viene de otra hoja.</t>
        </is>
      </c>
    </row>
    <row r="13">
      <c r="A13" s="2" t="inlineStr"/>
    </row>
    <row r="14">
      <c r="A14" s="2" t="inlineStr">
        <is>
          <t>Todas las cifras que trae la plantilla son un ejemplo hipotético de un proyecto de 40 unidades.</t>
        </is>
      </c>
    </row>
    <row r="15">
      <c r="A15" s="2" t="inlineStr">
        <is>
          <t>No son datos de mercado: reemplázalas por las de tu proyecto.</t>
        </is>
      </c>
    </row>
    <row r="16">
      <c r="A16" s="2" t="inlineStr"/>
    </row>
    <row r="17">
      <c r="A17" s="2" t="inlineStr">
        <is>
          <t>Referencia: no existe un estándar oficial. Una guía australiana de agosto de 2026 cita 0.75%–2% del</t>
        </is>
      </c>
    </row>
    <row r="18">
      <c r="A18" s="2" t="inlineStr">
        <is>
          <t>valor de ventas para marketing sin comisiones, y 3%–5% sumando comisiones (Feasly,</t>
        </is>
      </c>
    </row>
    <row r="19">
      <c r="A19" s="2" t="inlineStr">
        <is>
          <t>https://www.feasly.com.au/guides/project-marketing-costs-off-the-plan-australia). Es otro mercado: úsalo como orientación.</t>
        </is>
      </c>
    </row>
    <row r="20">
      <c r="A20" s="2" t="inlineStr"/>
    </row>
    <row r="21">
      <c r="A21" s="2" t="inlineStr">
        <is>
          <t>Informativo; no sustituye asesoría financiera.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showGridLines="0" workbookViewId="0">
      <selection activeCell="A1" sqref="A1"/>
    </sheetView>
  </sheetViews>
  <sheetFormatPr baseColWidth="8" defaultRowHeight="15"/>
  <cols>
    <col width="46" customWidth="1" min="1" max="1"/>
    <col width="20" customWidth="1" min="2" max="2"/>
    <col width="70" customWidth="1" min="3" max="3"/>
  </cols>
  <sheetData>
    <row r="1">
      <c r="A1" s="1" t="inlineStr">
        <is>
          <t>Supuestos del proyecto</t>
        </is>
      </c>
    </row>
    <row r="3">
      <c r="A3" s="4" t="inlineStr">
        <is>
          <t>Dato</t>
        </is>
      </c>
      <c r="B3" s="4" t="inlineStr">
        <is>
          <t>Valor</t>
        </is>
      </c>
      <c r="C3" s="4" t="inlineStr">
        <is>
          <t>Nota</t>
        </is>
      </c>
    </row>
    <row r="4">
      <c r="A4" s="5" t="inlineStr">
        <is>
          <t>Nombre del proyecto</t>
        </is>
      </c>
      <c r="B4" s="6" t="inlineStr">
        <is>
          <t>Residencial Ejemplo</t>
        </is>
      </c>
      <c r="C4" s="7" t="inlineStr">
        <is>
          <t>Ejemplo hipotético.</t>
        </is>
      </c>
    </row>
    <row r="5">
      <c r="A5" s="5" t="inlineStr">
        <is>
          <t>Número de unidades</t>
        </is>
      </c>
      <c r="B5" s="8" t="n">
        <v>40</v>
      </c>
      <c r="C5" s="7" t="inlineStr">
        <is>
          <t>Ejemplo hipotético.</t>
        </is>
      </c>
    </row>
    <row r="6">
      <c r="A6" s="5" t="inlineStr">
        <is>
          <t>Precio promedio por unidad (US$)</t>
        </is>
      </c>
      <c r="B6" s="9" t="n">
        <v>250000</v>
      </c>
      <c r="C6" s="7" t="inlineStr">
        <is>
          <t>Ejemplo hipotético.</t>
        </is>
      </c>
    </row>
    <row r="7">
      <c r="A7" s="10" t="inlineStr">
        <is>
          <t>Valor total de ventas (US$)</t>
        </is>
      </c>
      <c r="B7" s="11">
        <f>B5*B6</f>
        <v/>
      </c>
      <c r="C7" s="7" t="inlineStr">
        <is>
          <t>Unidades × precio promedio.</t>
        </is>
      </c>
    </row>
    <row r="8">
      <c r="A8" s="5" t="inlineStr">
        <is>
          <t>% del valor de ventas para marketing</t>
        </is>
      </c>
      <c r="B8" s="12" t="n">
        <v>0.015</v>
      </c>
      <c r="C8" s="7" t="inlineStr">
        <is>
          <t>Referencia de otro mercado: 0.75%–2% sin comisiones (Feasly, Australia, agosto de 2026). No hay estándar oficial.</t>
        </is>
      </c>
    </row>
    <row r="9">
      <c r="A9" s="10" t="inlineStr">
        <is>
          <t>Presupuesto total de marketing (US$)</t>
        </is>
      </c>
      <c r="B9" s="11">
        <f>B7*B8</f>
        <v/>
      </c>
      <c r="C9" s="7" t="inlineStr">
        <is>
          <t>Base de las hojas Presupuesto y Embudo.</t>
        </is>
      </c>
    </row>
    <row r="10">
      <c r="A10" s="5" t="inlineStr">
        <is>
          <t>Meses de preventa</t>
        </is>
      </c>
      <c r="B10" s="8" t="n">
        <v>18</v>
      </c>
      <c r="C10" s="7" t="inlineStr">
        <is>
          <t>Ejemplo hipotético. Debe coincidir con la suma de meses de las fases.</t>
        </is>
      </c>
    </row>
    <row r="11">
      <c r="A11" s="5" t="inlineStr">
        <is>
          <t>% de comisión a brokers (fuera de este presupuesto)</t>
        </is>
      </c>
      <c r="B11" s="12" t="n">
        <v>0</v>
      </c>
      <c r="C11" s="7" t="inlineStr">
        <is>
          <t>Escribe el % de tu proyecto. Las comisiones no forman parte del presupuesto de marketing.</t>
        </is>
      </c>
    </row>
    <row r="12">
      <c r="A12" s="10" t="inlineStr">
        <is>
          <t>Comisiones estimadas (US$)</t>
        </is>
      </c>
      <c r="B12" s="11">
        <f>B7*B11</f>
        <v/>
      </c>
      <c r="C12" s="7" t="inlineStr"/>
    </row>
    <row r="13">
      <c r="A13" s="10" t="inlineStr">
        <is>
          <t>Costo comercial total (US$)</t>
        </is>
      </c>
      <c r="B13" s="11">
        <f>B9+B12</f>
        <v/>
      </c>
      <c r="C13" s="7" t="inlineStr">
        <is>
          <t>Marketing + comisiones.</t>
        </is>
      </c>
    </row>
    <row r="14">
      <c r="A14" s="10" t="inlineStr">
        <is>
          <t>Costo comercial como % de las ventas</t>
        </is>
      </c>
      <c r="B14" s="13">
        <f>IF(B7&gt;0,B13/B7,0)</f>
        <v/>
      </c>
      <c r="C14" s="7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5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18" customWidth="1" min="2" max="2"/>
    <col width="18" customWidth="1" min="3" max="3"/>
    <col width="60" customWidth="1" min="4" max="4"/>
    <col width="20" customWidth="1" min="5" max="5"/>
    <col width="12" customWidth="1" min="6" max="6"/>
    <col width="12" customWidth="1" min="7" max="7"/>
  </cols>
  <sheetData>
    <row r="1">
      <c r="A1" s="1" t="inlineStr">
        <is>
          <t>Reparto del presupuesto</t>
        </is>
      </c>
    </row>
    <row r="2">
      <c r="A2" s="3" t="inlineStr">
        <is>
          <t>Presupuesto total (US$):</t>
        </is>
      </c>
      <c r="B2" s="14">
        <f>Supuestos!B9</f>
        <v/>
      </c>
    </row>
    <row r="4">
      <c r="A4" s="4" t="inlineStr">
        <is>
          <t>Partida</t>
        </is>
      </c>
      <c r="B4" s="4" t="inlineStr">
        <is>
          <t>% del presupuesto</t>
        </is>
      </c>
      <c r="C4" s="4" t="inlineStr">
        <is>
          <t>Monto (US$)</t>
        </is>
      </c>
      <c r="D4" s="4" t="inlineStr">
        <is>
          <t>Qué incluye</t>
        </is>
      </c>
    </row>
    <row r="5">
      <c r="A5" s="5" t="inlineStr">
        <is>
          <t>Estudio de mercado y estrategia</t>
        </is>
      </c>
      <c r="B5" s="12" t="n">
        <v>0.05</v>
      </c>
      <c r="C5" s="11">
        <f>B5*Supuestos!$B$9</f>
        <v/>
      </c>
      <c r="D5" s="7" t="inlineStr">
        <is>
          <t>Demanda, competencia, precios, perfil del comprador.</t>
        </is>
      </c>
    </row>
    <row r="6">
      <c r="A6" s="5" t="inlineStr">
        <is>
          <t>Marca, naming y concepto</t>
        </is>
      </c>
      <c r="B6" s="12" t="n">
        <v>0.07000000000000001</v>
      </c>
      <c r="C6" s="11">
        <f>B6*Supuestos!$B$9</f>
        <v/>
      </c>
      <c r="D6" s="7" t="inlineStr">
        <is>
          <t>Nombre, identidad visual, narrativa del proyecto.</t>
        </is>
      </c>
    </row>
    <row r="7">
      <c r="A7" s="5" t="inlineStr">
        <is>
          <t>Renders y recorrido virtual</t>
        </is>
      </c>
      <c r="B7" s="12" t="n">
        <v>0.12</v>
      </c>
      <c r="C7" s="11">
        <f>B7*Supuestos!$B$9</f>
        <v/>
      </c>
      <c r="D7" s="7" t="inlineStr">
        <is>
          <t>Imágenes 3D de fachada, áreas comunes y unidades.</t>
        </is>
      </c>
    </row>
    <row r="8">
      <c r="A8" s="5" t="inlineStr">
        <is>
          <t>Video y fotografía</t>
        </is>
      </c>
      <c r="B8" s="12" t="n">
        <v>0.08</v>
      </c>
      <c r="C8" s="11">
        <f>B8*Supuestos!$B$9</f>
        <v/>
      </c>
      <c r="D8" s="7" t="inlineStr">
        <is>
          <t>Video de lanzamiento, avance de obra, contenido para redes.</t>
        </is>
      </c>
    </row>
    <row r="9">
      <c r="A9" s="5" t="inlineStr">
        <is>
          <t>Web, landing y CRM</t>
        </is>
      </c>
      <c r="B9" s="12" t="n">
        <v>0.08</v>
      </c>
      <c r="C9" s="11">
        <f>B9*Supuestos!$B$9</f>
        <v/>
      </c>
      <c r="D9" s="7" t="inlineStr">
        <is>
          <t>Página del proyecto, formularios, CRM y atención automática de leads.</t>
        </is>
      </c>
    </row>
    <row r="10">
      <c r="A10" s="5" t="inlineStr">
        <is>
          <t>Material comercial</t>
        </is>
      </c>
      <c r="B10" s="12" t="n">
        <v>0.05</v>
      </c>
      <c r="C10" s="11">
        <f>B10*Supuestos!$B$9</f>
        <v/>
      </c>
      <c r="D10" s="7" t="inlineStr">
        <is>
          <t>Dossier, brochure, lista de precios, presentación para brokers.</t>
        </is>
      </c>
    </row>
    <row r="11">
      <c r="A11" s="5" t="inlineStr">
        <is>
          <t>Pauta digital (Meta, Google)</t>
        </is>
      </c>
      <c r="B11" s="12" t="n">
        <v>0.3</v>
      </c>
      <c r="C11" s="11">
        <f>B11*Supuestos!$B$9</f>
        <v/>
      </c>
      <c r="D11" s="7" t="inlineStr">
        <is>
          <t>Inversión en anuncios. Se compara con la hoja Embudo.</t>
        </is>
      </c>
    </row>
    <row r="12">
      <c r="A12" s="5" t="inlineStr">
        <is>
          <t>Sala de ventas o showroom</t>
        </is>
      </c>
      <c r="B12" s="12" t="n">
        <v>0.12</v>
      </c>
      <c r="C12" s="11">
        <f>B12*Supuestos!$B$9</f>
        <v/>
      </c>
      <c r="D12" s="7" t="inlineStr">
        <is>
          <t>Montaje, mobiliario y operación durante la preventa.</t>
        </is>
      </c>
    </row>
    <row r="13">
      <c r="A13" s="5" t="inlineStr">
        <is>
          <t>Eventos, ferias y brokers</t>
        </is>
      </c>
      <c r="B13" s="12" t="n">
        <v>0.08</v>
      </c>
      <c r="C13" s="11">
        <f>B13*Supuestos!$B$9</f>
        <v/>
      </c>
      <c r="D13" s="7" t="inlineStr">
        <is>
          <t>Lanzamiento, ferias, capacitación e incentivos a brokers (sin comisiones).</t>
        </is>
      </c>
    </row>
    <row r="14">
      <c r="A14" s="5" t="inlineStr">
        <is>
          <t>Contingencia</t>
        </is>
      </c>
      <c r="B14" s="12" t="n">
        <v>0.05</v>
      </c>
      <c r="C14" s="11">
        <f>B14*Supuestos!$B$9</f>
        <v/>
      </c>
      <c r="D14" s="7" t="inlineStr">
        <is>
          <t>Reserva para ajustes y oportunidades.</t>
        </is>
      </c>
    </row>
    <row r="15">
      <c r="A15" s="15" t="inlineStr">
        <is>
          <t>Total</t>
        </is>
      </c>
      <c r="B15" s="16">
        <f>SUM(B5:B14)</f>
        <v/>
      </c>
      <c r="C15" s="17">
        <f>SUM(C5:C14)</f>
        <v/>
      </c>
      <c r="D15" s="15">
        <f>IF(ROUND(B15,4)=1,"OK: suma 100%","Revisa: los % deben sumar 100%")</f>
        <v/>
      </c>
    </row>
    <row r="18">
      <c r="A18" s="4" t="inlineStr">
        <is>
          <t>Fase</t>
        </is>
      </c>
      <c r="B18" s="4" t="inlineStr">
        <is>
          <t>Meses</t>
        </is>
      </c>
      <c r="C18" s="4" t="inlineStr">
        <is>
          <t>% del presupuesto</t>
        </is>
      </c>
      <c r="D18" s="4" t="inlineStr">
        <is>
          <t>Monto (US$)</t>
        </is>
      </c>
      <c r="E18" s="4" t="inlineStr">
        <is>
          <t>Monto mensual (US$)</t>
        </is>
      </c>
      <c r="F18" s="4" t="inlineStr">
        <is>
          <t>Mes inicial</t>
        </is>
      </c>
      <c r="G18" s="4" t="inlineStr">
        <is>
          <t>Mes final</t>
        </is>
      </c>
    </row>
    <row r="19">
      <c r="A19" s="5" t="inlineStr">
        <is>
          <t>Pre-lanzamiento</t>
        </is>
      </c>
      <c r="B19" s="8" t="n">
        <v>3</v>
      </c>
      <c r="C19" s="12" t="n">
        <v>0.3</v>
      </c>
      <c r="D19" s="11">
        <f>C19*Supuestos!$B$9</f>
        <v/>
      </c>
      <c r="E19" s="11">
        <f>IF(B19&gt;0,D19/B19,0)</f>
        <v/>
      </c>
      <c r="F19" s="18" t="n">
        <v>1</v>
      </c>
      <c r="G19" s="18">
        <f>F19+B19-1</f>
        <v/>
      </c>
    </row>
    <row r="20">
      <c r="A20" s="5" t="inlineStr">
        <is>
          <t>Lanzamiento</t>
        </is>
      </c>
      <c r="B20" s="8" t="n">
        <v>3</v>
      </c>
      <c r="C20" s="12" t="n">
        <v>0.35</v>
      </c>
      <c r="D20" s="11">
        <f>C20*Supuestos!$B$9</f>
        <v/>
      </c>
      <c r="E20" s="11">
        <f>IF(B20&gt;0,D20/B20,0)</f>
        <v/>
      </c>
      <c r="F20" s="18">
        <f>G19+1</f>
        <v/>
      </c>
      <c r="G20" s="18">
        <f>F20+B20-1</f>
        <v/>
      </c>
    </row>
    <row r="21">
      <c r="A21" s="5" t="inlineStr">
        <is>
          <t>Venta sostenida</t>
        </is>
      </c>
      <c r="B21" s="8" t="n">
        <v>9</v>
      </c>
      <c r="C21" s="12" t="n">
        <v>0.3</v>
      </c>
      <c r="D21" s="11">
        <f>C21*Supuestos!$B$9</f>
        <v/>
      </c>
      <c r="E21" s="11">
        <f>IF(B21&gt;0,D21/B21,0)</f>
        <v/>
      </c>
      <c r="F21" s="18">
        <f>G20+1</f>
        <v/>
      </c>
      <c r="G21" s="18">
        <f>F21+B21-1</f>
        <v/>
      </c>
    </row>
    <row r="22">
      <c r="A22" s="5" t="inlineStr">
        <is>
          <t>Cierre</t>
        </is>
      </c>
      <c r="B22" s="8" t="n">
        <v>3</v>
      </c>
      <c r="C22" s="12" t="n">
        <v>0.05</v>
      </c>
      <c r="D22" s="11">
        <f>C22*Supuestos!$B$9</f>
        <v/>
      </c>
      <c r="E22" s="11">
        <f>IF(B22&gt;0,D22/B22,0)</f>
        <v/>
      </c>
      <c r="F22" s="18">
        <f>G21+1</f>
        <v/>
      </c>
      <c r="G22" s="18">
        <f>F22+B22-1</f>
        <v/>
      </c>
    </row>
    <row r="23">
      <c r="A23" s="15" t="inlineStr">
        <is>
          <t>Total</t>
        </is>
      </c>
      <c r="B23" s="19">
        <f>SUM(B19:B22)</f>
        <v/>
      </c>
      <c r="C23" s="16">
        <f>SUM(C19:C22)</f>
        <v/>
      </c>
      <c r="D23" s="17">
        <f>SUM(D19:D22)</f>
        <v/>
      </c>
      <c r="E23" s="15" t="inlineStr"/>
      <c r="F23" s="15" t="inlineStr"/>
      <c r="G23" s="15" t="inlineStr"/>
    </row>
    <row r="24">
      <c r="A24" s="10">
        <f>IF(ROUND(C23,4)=1,"OK: las fases suman 100%","Revisa: las fases deben sumar 100%")</f>
        <v/>
      </c>
    </row>
    <row r="25">
      <c r="A25" s="10">
        <f>IF(B23=Supuestos!B10,"OK: los meses coinciden con la preventa","Revisa: los meses de las fases no suman los meses de preventa")</f>
        <v/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6"/>
  <sheetViews>
    <sheetView showGridLines="0"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62" customWidth="1" min="3" max="3"/>
  </cols>
  <sheetData>
    <row r="1">
      <c r="A1" s="1" t="inlineStr">
        <is>
          <t>¿Alcanza la pauta para vender las unidades?</t>
        </is>
      </c>
    </row>
    <row r="3">
      <c r="A3" s="4" t="inlineStr">
        <is>
          <t>Dato</t>
        </is>
      </c>
      <c r="B3" s="4" t="inlineStr">
        <is>
          <t>Valor</t>
        </is>
      </c>
      <c r="C3" s="4" t="inlineStr">
        <is>
          <t>Nota</t>
        </is>
      </c>
    </row>
    <row r="4">
      <c r="A4" s="5" t="inlineStr">
        <is>
          <t>Unidades a vender</t>
        </is>
      </c>
      <c r="B4" s="20">
        <f>Supuestos!B5</f>
        <v/>
      </c>
      <c r="C4" s="7" t="inlineStr">
        <is>
          <t>Viene de Supuestos.</t>
        </is>
      </c>
    </row>
    <row r="5">
      <c r="A5" s="5" t="inlineStr">
        <is>
          <t>% de leads que califican</t>
        </is>
      </c>
      <c r="B5" s="12" t="n">
        <v>0.2</v>
      </c>
      <c r="C5" s="7" t="inlineStr">
        <is>
          <t>Ejemplo hipotético: mide el tuyo en el CRM.</t>
        </is>
      </c>
    </row>
    <row r="6">
      <c r="A6" s="5" t="inlineStr">
        <is>
          <t>% de calificados que agendan visita o reunión</t>
        </is>
      </c>
      <c r="B6" s="12" t="n">
        <v>0.4</v>
      </c>
      <c r="C6" s="7" t="inlineStr">
        <is>
          <t>Ejemplo hipotético.</t>
        </is>
      </c>
    </row>
    <row r="7">
      <c r="A7" s="5" t="inlineStr">
        <is>
          <t>% de visitas que reservan</t>
        </is>
      </c>
      <c r="B7" s="12" t="n">
        <v>0.2</v>
      </c>
      <c r="C7" s="7" t="inlineStr">
        <is>
          <t>Ejemplo hipotético.</t>
        </is>
      </c>
    </row>
    <row r="8">
      <c r="A8" s="5" t="inlineStr">
        <is>
          <t>Conversión total de lead a venta</t>
        </is>
      </c>
      <c r="B8" s="13">
        <f>B5*B6*B7</f>
        <v/>
      </c>
      <c r="C8" s="7" t="inlineStr"/>
    </row>
    <row r="9">
      <c r="A9" s="5" t="inlineStr">
        <is>
          <t>Leads necesarios</t>
        </is>
      </c>
      <c r="B9" s="18">
        <f>IF(B8&gt;0,ROUNDUP(B4/B8,0),0)</f>
        <v/>
      </c>
      <c r="C9" s="7" t="inlineStr"/>
    </row>
    <row r="10">
      <c r="A10" s="5" t="inlineStr">
        <is>
          <t>Costo por lead objetivo (US$)</t>
        </is>
      </c>
      <c r="B10" s="9" t="n">
        <v>15</v>
      </c>
      <c r="C10" s="7" t="inlineStr">
        <is>
          <t>Ejemplo hipotético. No uses promedios de otros mercados como meta.</t>
        </is>
      </c>
    </row>
    <row r="11">
      <c r="A11" s="5" t="inlineStr">
        <is>
          <t>Inversión en pauta necesaria (US$)</t>
        </is>
      </c>
      <c r="B11" s="11">
        <f>B9*B10</f>
        <v/>
      </c>
      <c r="C11" s="7" t="inlineStr"/>
    </row>
    <row r="12">
      <c r="A12" s="5" t="inlineStr">
        <is>
          <t>Pauta presupuestada (US$)</t>
        </is>
      </c>
      <c r="B12" s="14">
        <f>Presupuesto!C11</f>
        <v/>
      </c>
      <c r="C12" s="7" t="inlineStr">
        <is>
          <t>Partida de pauta digital en la hoja Presupuesto.</t>
        </is>
      </c>
    </row>
    <row r="13">
      <c r="A13" s="5" t="inlineStr">
        <is>
          <t>Diferencia (US$)</t>
        </is>
      </c>
      <c r="B13" s="11">
        <f>B12-B11</f>
        <v/>
      </c>
      <c r="C13" s="7" t="inlineStr">
        <is>
          <t>Positiva: sobra pauta. Negativa: falta.</t>
        </is>
      </c>
    </row>
    <row r="14">
      <c r="A14" s="5" t="inlineStr">
        <is>
          <t>¿Alcanza la pauta?</t>
        </is>
      </c>
      <c r="B14" s="10">
        <f>IF(B13&gt;=0,"Sí","No: sube la pauta, baja el costo por lead o mejora la conversión")</f>
        <v/>
      </c>
      <c r="C14" s="7" t="inlineStr"/>
    </row>
    <row r="15">
      <c r="A15" s="5" t="inlineStr">
        <is>
          <t>Costo de marketing por unidad vendida (US$)</t>
        </is>
      </c>
      <c r="B15" s="11">
        <f>IF(B4&gt;0,Supuestos!B9/B4,0)</f>
        <v/>
      </c>
      <c r="C15" s="7" t="inlineStr"/>
    </row>
    <row r="16">
      <c r="A16" s="5" t="inlineStr">
        <is>
          <t>Costo de marketing por unidad, % del precio</t>
        </is>
      </c>
      <c r="B16" s="13">
        <f>IF(Supuestos!B6&gt;0,B15/Supuestos!B6,0)</f>
        <v/>
      </c>
      <c r="C16" s="7" t="inlineStr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K29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18" customWidth="1" min="2" max="2"/>
    <col width="16" customWidth="1" min="3" max="3"/>
    <col width="16" customWidth="1" min="4" max="4"/>
    <col width="10" customWidth="1" min="5" max="5"/>
    <col width="12" customWidth="1" min="6" max="6"/>
    <col width="12" customWidth="1" min="7" max="7"/>
    <col width="10" customWidth="1" min="8" max="8"/>
    <col width="14" customWidth="1" min="9" max="9"/>
    <col width="14" customWidth="1" min="10" max="10"/>
    <col width="16" customWidth="1" min="11" max="11"/>
  </cols>
  <sheetData>
    <row r="1">
      <c r="A1" s="1" t="inlineStr">
        <is>
          <t>Seguimiento mensual</t>
        </is>
      </c>
    </row>
    <row r="2">
      <c r="A2" s="21" t="inlineStr">
        <is>
          <t>Escribe cada mes en las columnas amarillas. La fila del mes 1 trae valores de ejemplo: reemplázalos.</t>
        </is>
      </c>
    </row>
    <row r="4" ht="45" customHeight="1">
      <c r="A4" s="4" t="inlineStr">
        <is>
          <t>Mes</t>
        </is>
      </c>
      <c r="B4" s="4" t="inlineStr">
        <is>
          <t>Fase</t>
        </is>
      </c>
      <c r="C4" s="4" t="inlineStr">
        <is>
          <t>Inversión planificada (US$)</t>
        </is>
      </c>
      <c r="D4" s="4" t="inlineStr">
        <is>
          <t>Inversión real (US$)</t>
        </is>
      </c>
      <c r="E4" s="4" t="inlineStr">
        <is>
          <t>Leads</t>
        </is>
      </c>
      <c r="F4" s="4" t="inlineStr">
        <is>
          <t>Leads calificados</t>
        </is>
      </c>
      <c r="G4" s="4" t="inlineStr">
        <is>
          <t>Visitas o reuniones</t>
        </is>
      </c>
      <c r="H4" s="4" t="inlineStr">
        <is>
          <t>Reservas</t>
        </is>
      </c>
      <c r="I4" s="4" t="inlineStr">
        <is>
          <t>Costo por lead real (US$)</t>
        </is>
      </c>
      <c r="J4" s="4" t="inlineStr">
        <is>
          <t>Costo por reserva (US$)</t>
        </is>
      </c>
      <c r="K4" s="4" t="inlineStr">
        <is>
          <t>Desviación vs plan (US$)</t>
        </is>
      </c>
    </row>
    <row r="5">
      <c r="A5" s="18" t="n">
        <v>1</v>
      </c>
      <c r="B5" s="5">
        <f>IF(A5&gt;Presupuesto!$G$22,"",IF(A5&lt;=Presupuesto!$G$19,Presupuesto!$A$19,IF(A5&lt;=Presupuesto!$G$20,Presupuesto!$A$20,IF(A5&lt;=Presupuesto!$G$21,Presupuesto!$A$21,Presupuesto!$A$22))))</f>
        <v/>
      </c>
      <c r="C5" s="11">
        <f>IF(B5="",0,INDEX(Presupuesto!$E$19:$E$22,MATCH(B5,Presupuesto!$A$19:$A$22,0)))</f>
        <v/>
      </c>
      <c r="D5" s="9" t="n">
        <v>7500</v>
      </c>
      <c r="E5" s="8" t="n">
        <v>400</v>
      </c>
      <c r="F5" s="8" t="n">
        <v>80</v>
      </c>
      <c r="G5" s="8" t="n">
        <v>20</v>
      </c>
      <c r="H5" s="8" t="n">
        <v>2</v>
      </c>
      <c r="I5" s="11">
        <f>IF(E5&gt;0,D5/E5,"")</f>
        <v/>
      </c>
      <c r="J5" s="11">
        <f>IF(H5&gt;0,D5/H5,"")</f>
        <v/>
      </c>
      <c r="K5" s="11">
        <f>IF(ISBLANK(D5),"",D5-C5)</f>
        <v/>
      </c>
    </row>
    <row r="6">
      <c r="A6" s="18" t="n">
        <v>2</v>
      </c>
      <c r="B6" s="5">
        <f>IF(A6&gt;Presupuesto!$G$22,"",IF(A6&lt;=Presupuesto!$G$19,Presupuesto!$A$19,IF(A6&lt;=Presupuesto!$G$20,Presupuesto!$A$20,IF(A6&lt;=Presupuesto!$G$21,Presupuesto!$A$21,Presupuesto!$A$22))))</f>
        <v/>
      </c>
      <c r="C6" s="11">
        <f>IF(B6="",0,INDEX(Presupuesto!$E$19:$E$22,MATCH(B6,Presupuesto!$A$19:$A$22,0)))</f>
        <v/>
      </c>
      <c r="D6" s="9" t="n"/>
      <c r="E6" s="8" t="n"/>
      <c r="F6" s="8" t="n"/>
      <c r="G6" s="8" t="n"/>
      <c r="H6" s="8" t="n"/>
      <c r="I6" s="11">
        <f>IF(E6&gt;0,D6/E6,"")</f>
        <v/>
      </c>
      <c r="J6" s="11">
        <f>IF(H6&gt;0,D6/H6,"")</f>
        <v/>
      </c>
      <c r="K6" s="11">
        <f>IF(ISBLANK(D6),"",D6-C6)</f>
        <v/>
      </c>
    </row>
    <row r="7">
      <c r="A7" s="18" t="n">
        <v>3</v>
      </c>
      <c r="B7" s="5">
        <f>IF(A7&gt;Presupuesto!$G$22,"",IF(A7&lt;=Presupuesto!$G$19,Presupuesto!$A$19,IF(A7&lt;=Presupuesto!$G$20,Presupuesto!$A$20,IF(A7&lt;=Presupuesto!$G$21,Presupuesto!$A$21,Presupuesto!$A$22))))</f>
        <v/>
      </c>
      <c r="C7" s="11">
        <f>IF(B7="",0,INDEX(Presupuesto!$E$19:$E$22,MATCH(B7,Presupuesto!$A$19:$A$22,0)))</f>
        <v/>
      </c>
      <c r="D7" s="9" t="n"/>
      <c r="E7" s="8" t="n"/>
      <c r="F7" s="8" t="n"/>
      <c r="G7" s="8" t="n"/>
      <c r="H7" s="8" t="n"/>
      <c r="I7" s="11">
        <f>IF(E7&gt;0,D7/E7,"")</f>
        <v/>
      </c>
      <c r="J7" s="11">
        <f>IF(H7&gt;0,D7/H7,"")</f>
        <v/>
      </c>
      <c r="K7" s="11">
        <f>IF(ISBLANK(D7),"",D7-C7)</f>
        <v/>
      </c>
    </row>
    <row r="8">
      <c r="A8" s="18" t="n">
        <v>4</v>
      </c>
      <c r="B8" s="5">
        <f>IF(A8&gt;Presupuesto!$G$22,"",IF(A8&lt;=Presupuesto!$G$19,Presupuesto!$A$19,IF(A8&lt;=Presupuesto!$G$20,Presupuesto!$A$20,IF(A8&lt;=Presupuesto!$G$21,Presupuesto!$A$21,Presupuesto!$A$22))))</f>
        <v/>
      </c>
      <c r="C8" s="11">
        <f>IF(B8="",0,INDEX(Presupuesto!$E$19:$E$22,MATCH(B8,Presupuesto!$A$19:$A$22,0)))</f>
        <v/>
      </c>
      <c r="D8" s="9" t="n"/>
      <c r="E8" s="8" t="n"/>
      <c r="F8" s="8" t="n"/>
      <c r="G8" s="8" t="n"/>
      <c r="H8" s="8" t="n"/>
      <c r="I8" s="11">
        <f>IF(E8&gt;0,D8/E8,"")</f>
        <v/>
      </c>
      <c r="J8" s="11">
        <f>IF(H8&gt;0,D8/H8,"")</f>
        <v/>
      </c>
      <c r="K8" s="11">
        <f>IF(ISBLANK(D8),"",D8-C8)</f>
        <v/>
      </c>
    </row>
    <row r="9">
      <c r="A9" s="18" t="n">
        <v>5</v>
      </c>
      <c r="B9" s="5">
        <f>IF(A9&gt;Presupuesto!$G$22,"",IF(A9&lt;=Presupuesto!$G$19,Presupuesto!$A$19,IF(A9&lt;=Presupuesto!$G$20,Presupuesto!$A$20,IF(A9&lt;=Presupuesto!$G$21,Presupuesto!$A$21,Presupuesto!$A$22))))</f>
        <v/>
      </c>
      <c r="C9" s="11">
        <f>IF(B9="",0,INDEX(Presupuesto!$E$19:$E$22,MATCH(B9,Presupuesto!$A$19:$A$22,0)))</f>
        <v/>
      </c>
      <c r="D9" s="9" t="n"/>
      <c r="E9" s="8" t="n"/>
      <c r="F9" s="8" t="n"/>
      <c r="G9" s="8" t="n"/>
      <c r="H9" s="8" t="n"/>
      <c r="I9" s="11">
        <f>IF(E9&gt;0,D9/E9,"")</f>
        <v/>
      </c>
      <c r="J9" s="11">
        <f>IF(H9&gt;0,D9/H9,"")</f>
        <v/>
      </c>
      <c r="K9" s="11">
        <f>IF(ISBLANK(D9),"",D9-C9)</f>
        <v/>
      </c>
    </row>
    <row r="10">
      <c r="A10" s="18" t="n">
        <v>6</v>
      </c>
      <c r="B10" s="5">
        <f>IF(A10&gt;Presupuesto!$G$22,"",IF(A10&lt;=Presupuesto!$G$19,Presupuesto!$A$19,IF(A10&lt;=Presupuesto!$G$20,Presupuesto!$A$20,IF(A10&lt;=Presupuesto!$G$21,Presupuesto!$A$21,Presupuesto!$A$22))))</f>
        <v/>
      </c>
      <c r="C10" s="11">
        <f>IF(B10="",0,INDEX(Presupuesto!$E$19:$E$22,MATCH(B10,Presupuesto!$A$19:$A$22,0)))</f>
        <v/>
      </c>
      <c r="D10" s="9" t="n"/>
      <c r="E10" s="8" t="n"/>
      <c r="F10" s="8" t="n"/>
      <c r="G10" s="8" t="n"/>
      <c r="H10" s="8" t="n"/>
      <c r="I10" s="11">
        <f>IF(E10&gt;0,D10/E10,"")</f>
        <v/>
      </c>
      <c r="J10" s="11">
        <f>IF(H10&gt;0,D10/H10,"")</f>
        <v/>
      </c>
      <c r="K10" s="11">
        <f>IF(ISBLANK(D10),"",D10-C10)</f>
        <v/>
      </c>
    </row>
    <row r="11">
      <c r="A11" s="18" t="n">
        <v>7</v>
      </c>
      <c r="B11" s="5">
        <f>IF(A11&gt;Presupuesto!$G$22,"",IF(A11&lt;=Presupuesto!$G$19,Presupuesto!$A$19,IF(A11&lt;=Presupuesto!$G$20,Presupuesto!$A$20,IF(A11&lt;=Presupuesto!$G$21,Presupuesto!$A$21,Presupuesto!$A$22))))</f>
        <v/>
      </c>
      <c r="C11" s="11">
        <f>IF(B11="",0,INDEX(Presupuesto!$E$19:$E$22,MATCH(B11,Presupuesto!$A$19:$A$22,0)))</f>
        <v/>
      </c>
      <c r="D11" s="9" t="n"/>
      <c r="E11" s="8" t="n"/>
      <c r="F11" s="8" t="n"/>
      <c r="G11" s="8" t="n"/>
      <c r="H11" s="8" t="n"/>
      <c r="I11" s="11">
        <f>IF(E11&gt;0,D11/E11,"")</f>
        <v/>
      </c>
      <c r="J11" s="11">
        <f>IF(H11&gt;0,D11/H11,"")</f>
        <v/>
      </c>
      <c r="K11" s="11">
        <f>IF(ISBLANK(D11),"",D11-C11)</f>
        <v/>
      </c>
    </row>
    <row r="12">
      <c r="A12" s="18" t="n">
        <v>8</v>
      </c>
      <c r="B12" s="5">
        <f>IF(A12&gt;Presupuesto!$G$22,"",IF(A12&lt;=Presupuesto!$G$19,Presupuesto!$A$19,IF(A12&lt;=Presupuesto!$G$20,Presupuesto!$A$20,IF(A12&lt;=Presupuesto!$G$21,Presupuesto!$A$21,Presupuesto!$A$22))))</f>
        <v/>
      </c>
      <c r="C12" s="11">
        <f>IF(B12="",0,INDEX(Presupuesto!$E$19:$E$22,MATCH(B12,Presupuesto!$A$19:$A$22,0)))</f>
        <v/>
      </c>
      <c r="D12" s="9" t="n"/>
      <c r="E12" s="8" t="n"/>
      <c r="F12" s="8" t="n"/>
      <c r="G12" s="8" t="n"/>
      <c r="H12" s="8" t="n"/>
      <c r="I12" s="11">
        <f>IF(E12&gt;0,D12/E12,"")</f>
        <v/>
      </c>
      <c r="J12" s="11">
        <f>IF(H12&gt;0,D12/H12,"")</f>
        <v/>
      </c>
      <c r="K12" s="11">
        <f>IF(ISBLANK(D12),"",D12-C12)</f>
        <v/>
      </c>
    </row>
    <row r="13">
      <c r="A13" s="18" t="n">
        <v>9</v>
      </c>
      <c r="B13" s="5">
        <f>IF(A13&gt;Presupuesto!$G$22,"",IF(A13&lt;=Presupuesto!$G$19,Presupuesto!$A$19,IF(A13&lt;=Presupuesto!$G$20,Presupuesto!$A$20,IF(A13&lt;=Presupuesto!$G$21,Presupuesto!$A$21,Presupuesto!$A$22))))</f>
        <v/>
      </c>
      <c r="C13" s="11">
        <f>IF(B13="",0,INDEX(Presupuesto!$E$19:$E$22,MATCH(B13,Presupuesto!$A$19:$A$22,0)))</f>
        <v/>
      </c>
      <c r="D13" s="9" t="n"/>
      <c r="E13" s="8" t="n"/>
      <c r="F13" s="8" t="n"/>
      <c r="G13" s="8" t="n"/>
      <c r="H13" s="8" t="n"/>
      <c r="I13" s="11">
        <f>IF(E13&gt;0,D13/E13,"")</f>
        <v/>
      </c>
      <c r="J13" s="11">
        <f>IF(H13&gt;0,D13/H13,"")</f>
        <v/>
      </c>
      <c r="K13" s="11">
        <f>IF(ISBLANK(D13),"",D13-C13)</f>
        <v/>
      </c>
    </row>
    <row r="14">
      <c r="A14" s="18" t="n">
        <v>10</v>
      </c>
      <c r="B14" s="5">
        <f>IF(A14&gt;Presupuesto!$G$22,"",IF(A14&lt;=Presupuesto!$G$19,Presupuesto!$A$19,IF(A14&lt;=Presupuesto!$G$20,Presupuesto!$A$20,IF(A14&lt;=Presupuesto!$G$21,Presupuesto!$A$21,Presupuesto!$A$22))))</f>
        <v/>
      </c>
      <c r="C14" s="11">
        <f>IF(B14="",0,INDEX(Presupuesto!$E$19:$E$22,MATCH(B14,Presupuesto!$A$19:$A$22,0)))</f>
        <v/>
      </c>
      <c r="D14" s="9" t="n"/>
      <c r="E14" s="8" t="n"/>
      <c r="F14" s="8" t="n"/>
      <c r="G14" s="8" t="n"/>
      <c r="H14" s="8" t="n"/>
      <c r="I14" s="11">
        <f>IF(E14&gt;0,D14/E14,"")</f>
        <v/>
      </c>
      <c r="J14" s="11">
        <f>IF(H14&gt;0,D14/H14,"")</f>
        <v/>
      </c>
      <c r="K14" s="11">
        <f>IF(ISBLANK(D14),"",D14-C14)</f>
        <v/>
      </c>
    </row>
    <row r="15">
      <c r="A15" s="18" t="n">
        <v>11</v>
      </c>
      <c r="B15" s="5">
        <f>IF(A15&gt;Presupuesto!$G$22,"",IF(A15&lt;=Presupuesto!$G$19,Presupuesto!$A$19,IF(A15&lt;=Presupuesto!$G$20,Presupuesto!$A$20,IF(A15&lt;=Presupuesto!$G$21,Presupuesto!$A$21,Presupuesto!$A$22))))</f>
        <v/>
      </c>
      <c r="C15" s="11">
        <f>IF(B15="",0,INDEX(Presupuesto!$E$19:$E$22,MATCH(B15,Presupuesto!$A$19:$A$22,0)))</f>
        <v/>
      </c>
      <c r="D15" s="9" t="n"/>
      <c r="E15" s="8" t="n"/>
      <c r="F15" s="8" t="n"/>
      <c r="G15" s="8" t="n"/>
      <c r="H15" s="8" t="n"/>
      <c r="I15" s="11">
        <f>IF(E15&gt;0,D15/E15,"")</f>
        <v/>
      </c>
      <c r="J15" s="11">
        <f>IF(H15&gt;0,D15/H15,"")</f>
        <v/>
      </c>
      <c r="K15" s="11">
        <f>IF(ISBLANK(D15),"",D15-C15)</f>
        <v/>
      </c>
    </row>
    <row r="16">
      <c r="A16" s="18" t="n">
        <v>12</v>
      </c>
      <c r="B16" s="5">
        <f>IF(A16&gt;Presupuesto!$G$22,"",IF(A16&lt;=Presupuesto!$G$19,Presupuesto!$A$19,IF(A16&lt;=Presupuesto!$G$20,Presupuesto!$A$20,IF(A16&lt;=Presupuesto!$G$21,Presupuesto!$A$21,Presupuesto!$A$22))))</f>
        <v/>
      </c>
      <c r="C16" s="11">
        <f>IF(B16="",0,INDEX(Presupuesto!$E$19:$E$22,MATCH(B16,Presupuesto!$A$19:$A$22,0)))</f>
        <v/>
      </c>
      <c r="D16" s="9" t="n"/>
      <c r="E16" s="8" t="n"/>
      <c r="F16" s="8" t="n"/>
      <c r="G16" s="8" t="n"/>
      <c r="H16" s="8" t="n"/>
      <c r="I16" s="11">
        <f>IF(E16&gt;0,D16/E16,"")</f>
        <v/>
      </c>
      <c r="J16" s="11">
        <f>IF(H16&gt;0,D16/H16,"")</f>
        <v/>
      </c>
      <c r="K16" s="11">
        <f>IF(ISBLANK(D16),"",D16-C16)</f>
        <v/>
      </c>
    </row>
    <row r="17">
      <c r="A17" s="18" t="n">
        <v>13</v>
      </c>
      <c r="B17" s="5">
        <f>IF(A17&gt;Presupuesto!$G$22,"",IF(A17&lt;=Presupuesto!$G$19,Presupuesto!$A$19,IF(A17&lt;=Presupuesto!$G$20,Presupuesto!$A$20,IF(A17&lt;=Presupuesto!$G$21,Presupuesto!$A$21,Presupuesto!$A$22))))</f>
        <v/>
      </c>
      <c r="C17" s="11">
        <f>IF(B17="",0,INDEX(Presupuesto!$E$19:$E$22,MATCH(B17,Presupuesto!$A$19:$A$22,0)))</f>
        <v/>
      </c>
      <c r="D17" s="9" t="n"/>
      <c r="E17" s="8" t="n"/>
      <c r="F17" s="8" t="n"/>
      <c r="G17" s="8" t="n"/>
      <c r="H17" s="8" t="n"/>
      <c r="I17" s="11">
        <f>IF(E17&gt;0,D17/E17,"")</f>
        <v/>
      </c>
      <c r="J17" s="11">
        <f>IF(H17&gt;0,D17/H17,"")</f>
        <v/>
      </c>
      <c r="K17" s="11">
        <f>IF(ISBLANK(D17),"",D17-C17)</f>
        <v/>
      </c>
    </row>
    <row r="18">
      <c r="A18" s="18" t="n">
        <v>14</v>
      </c>
      <c r="B18" s="5">
        <f>IF(A18&gt;Presupuesto!$G$22,"",IF(A18&lt;=Presupuesto!$G$19,Presupuesto!$A$19,IF(A18&lt;=Presupuesto!$G$20,Presupuesto!$A$20,IF(A18&lt;=Presupuesto!$G$21,Presupuesto!$A$21,Presupuesto!$A$22))))</f>
        <v/>
      </c>
      <c r="C18" s="11">
        <f>IF(B18="",0,INDEX(Presupuesto!$E$19:$E$22,MATCH(B18,Presupuesto!$A$19:$A$22,0)))</f>
        <v/>
      </c>
      <c r="D18" s="9" t="n"/>
      <c r="E18" s="8" t="n"/>
      <c r="F18" s="8" t="n"/>
      <c r="G18" s="8" t="n"/>
      <c r="H18" s="8" t="n"/>
      <c r="I18" s="11">
        <f>IF(E18&gt;0,D18/E18,"")</f>
        <v/>
      </c>
      <c r="J18" s="11">
        <f>IF(H18&gt;0,D18/H18,"")</f>
        <v/>
      </c>
      <c r="K18" s="11">
        <f>IF(ISBLANK(D18),"",D18-C18)</f>
        <v/>
      </c>
    </row>
    <row r="19">
      <c r="A19" s="18" t="n">
        <v>15</v>
      </c>
      <c r="B19" s="5">
        <f>IF(A19&gt;Presupuesto!$G$22,"",IF(A19&lt;=Presupuesto!$G$19,Presupuesto!$A$19,IF(A19&lt;=Presupuesto!$G$20,Presupuesto!$A$20,IF(A19&lt;=Presupuesto!$G$21,Presupuesto!$A$21,Presupuesto!$A$22))))</f>
        <v/>
      </c>
      <c r="C19" s="11">
        <f>IF(B19="",0,INDEX(Presupuesto!$E$19:$E$22,MATCH(B19,Presupuesto!$A$19:$A$22,0)))</f>
        <v/>
      </c>
      <c r="D19" s="9" t="n"/>
      <c r="E19" s="8" t="n"/>
      <c r="F19" s="8" t="n"/>
      <c r="G19" s="8" t="n"/>
      <c r="H19" s="8" t="n"/>
      <c r="I19" s="11">
        <f>IF(E19&gt;0,D19/E19,"")</f>
        <v/>
      </c>
      <c r="J19" s="11">
        <f>IF(H19&gt;0,D19/H19,"")</f>
        <v/>
      </c>
      <c r="K19" s="11">
        <f>IF(ISBLANK(D19),"",D19-C19)</f>
        <v/>
      </c>
    </row>
    <row r="20">
      <c r="A20" s="18" t="n">
        <v>16</v>
      </c>
      <c r="B20" s="5">
        <f>IF(A20&gt;Presupuesto!$G$22,"",IF(A20&lt;=Presupuesto!$G$19,Presupuesto!$A$19,IF(A20&lt;=Presupuesto!$G$20,Presupuesto!$A$20,IF(A20&lt;=Presupuesto!$G$21,Presupuesto!$A$21,Presupuesto!$A$22))))</f>
        <v/>
      </c>
      <c r="C20" s="11">
        <f>IF(B20="",0,INDEX(Presupuesto!$E$19:$E$22,MATCH(B20,Presupuesto!$A$19:$A$22,0)))</f>
        <v/>
      </c>
      <c r="D20" s="9" t="n"/>
      <c r="E20" s="8" t="n"/>
      <c r="F20" s="8" t="n"/>
      <c r="G20" s="8" t="n"/>
      <c r="H20" s="8" t="n"/>
      <c r="I20" s="11">
        <f>IF(E20&gt;0,D20/E20,"")</f>
        <v/>
      </c>
      <c r="J20" s="11">
        <f>IF(H20&gt;0,D20/H20,"")</f>
        <v/>
      </c>
      <c r="K20" s="11">
        <f>IF(ISBLANK(D20),"",D20-C20)</f>
        <v/>
      </c>
    </row>
    <row r="21">
      <c r="A21" s="18" t="n">
        <v>17</v>
      </c>
      <c r="B21" s="5">
        <f>IF(A21&gt;Presupuesto!$G$22,"",IF(A21&lt;=Presupuesto!$G$19,Presupuesto!$A$19,IF(A21&lt;=Presupuesto!$G$20,Presupuesto!$A$20,IF(A21&lt;=Presupuesto!$G$21,Presupuesto!$A$21,Presupuesto!$A$22))))</f>
        <v/>
      </c>
      <c r="C21" s="11">
        <f>IF(B21="",0,INDEX(Presupuesto!$E$19:$E$22,MATCH(B21,Presupuesto!$A$19:$A$22,0)))</f>
        <v/>
      </c>
      <c r="D21" s="9" t="n"/>
      <c r="E21" s="8" t="n"/>
      <c r="F21" s="8" t="n"/>
      <c r="G21" s="8" t="n"/>
      <c r="H21" s="8" t="n"/>
      <c r="I21" s="11">
        <f>IF(E21&gt;0,D21/E21,"")</f>
        <v/>
      </c>
      <c r="J21" s="11">
        <f>IF(H21&gt;0,D21/H21,"")</f>
        <v/>
      </c>
      <c r="K21" s="11">
        <f>IF(ISBLANK(D21),"",D21-C21)</f>
        <v/>
      </c>
    </row>
    <row r="22">
      <c r="A22" s="18" t="n">
        <v>18</v>
      </c>
      <c r="B22" s="5">
        <f>IF(A22&gt;Presupuesto!$G$22,"",IF(A22&lt;=Presupuesto!$G$19,Presupuesto!$A$19,IF(A22&lt;=Presupuesto!$G$20,Presupuesto!$A$20,IF(A22&lt;=Presupuesto!$G$21,Presupuesto!$A$21,Presupuesto!$A$22))))</f>
        <v/>
      </c>
      <c r="C22" s="11">
        <f>IF(B22="",0,INDEX(Presupuesto!$E$19:$E$22,MATCH(B22,Presupuesto!$A$19:$A$22,0)))</f>
        <v/>
      </c>
      <c r="D22" s="9" t="n"/>
      <c r="E22" s="8" t="n"/>
      <c r="F22" s="8" t="n"/>
      <c r="G22" s="8" t="n"/>
      <c r="H22" s="8" t="n"/>
      <c r="I22" s="11">
        <f>IF(E22&gt;0,D22/E22,"")</f>
        <v/>
      </c>
      <c r="J22" s="11">
        <f>IF(H22&gt;0,D22/H22,"")</f>
        <v/>
      </c>
      <c r="K22" s="11">
        <f>IF(ISBLANK(D22),"",D22-C22)</f>
        <v/>
      </c>
    </row>
    <row r="23">
      <c r="A23" s="18" t="n">
        <v>19</v>
      </c>
      <c r="B23" s="5">
        <f>IF(A23&gt;Presupuesto!$G$22,"",IF(A23&lt;=Presupuesto!$G$19,Presupuesto!$A$19,IF(A23&lt;=Presupuesto!$G$20,Presupuesto!$A$20,IF(A23&lt;=Presupuesto!$G$21,Presupuesto!$A$21,Presupuesto!$A$22))))</f>
        <v/>
      </c>
      <c r="C23" s="11">
        <f>IF(B23="",0,INDEX(Presupuesto!$E$19:$E$22,MATCH(B23,Presupuesto!$A$19:$A$22,0)))</f>
        <v/>
      </c>
      <c r="D23" s="9" t="n"/>
      <c r="E23" s="8" t="n"/>
      <c r="F23" s="8" t="n"/>
      <c r="G23" s="8" t="n"/>
      <c r="H23" s="8" t="n"/>
      <c r="I23" s="11">
        <f>IF(E23&gt;0,D23/E23,"")</f>
        <v/>
      </c>
      <c r="J23" s="11">
        <f>IF(H23&gt;0,D23/H23,"")</f>
        <v/>
      </c>
      <c r="K23" s="11">
        <f>IF(ISBLANK(D23),"",D23-C23)</f>
        <v/>
      </c>
    </row>
    <row r="24">
      <c r="A24" s="18" t="n">
        <v>20</v>
      </c>
      <c r="B24" s="5">
        <f>IF(A24&gt;Presupuesto!$G$22,"",IF(A24&lt;=Presupuesto!$G$19,Presupuesto!$A$19,IF(A24&lt;=Presupuesto!$G$20,Presupuesto!$A$20,IF(A24&lt;=Presupuesto!$G$21,Presupuesto!$A$21,Presupuesto!$A$22))))</f>
        <v/>
      </c>
      <c r="C24" s="11">
        <f>IF(B24="",0,INDEX(Presupuesto!$E$19:$E$22,MATCH(B24,Presupuesto!$A$19:$A$22,0)))</f>
        <v/>
      </c>
      <c r="D24" s="9" t="n"/>
      <c r="E24" s="8" t="n"/>
      <c r="F24" s="8" t="n"/>
      <c r="G24" s="8" t="n"/>
      <c r="H24" s="8" t="n"/>
      <c r="I24" s="11">
        <f>IF(E24&gt;0,D24/E24,"")</f>
        <v/>
      </c>
      <c r="J24" s="11">
        <f>IF(H24&gt;0,D24/H24,"")</f>
        <v/>
      </c>
      <c r="K24" s="11">
        <f>IF(ISBLANK(D24),"",D24-C24)</f>
        <v/>
      </c>
    </row>
    <row r="25">
      <c r="A25" s="18" t="n">
        <v>21</v>
      </c>
      <c r="B25" s="5">
        <f>IF(A25&gt;Presupuesto!$G$22,"",IF(A25&lt;=Presupuesto!$G$19,Presupuesto!$A$19,IF(A25&lt;=Presupuesto!$G$20,Presupuesto!$A$20,IF(A25&lt;=Presupuesto!$G$21,Presupuesto!$A$21,Presupuesto!$A$22))))</f>
        <v/>
      </c>
      <c r="C25" s="11">
        <f>IF(B25="",0,INDEX(Presupuesto!$E$19:$E$22,MATCH(B25,Presupuesto!$A$19:$A$22,0)))</f>
        <v/>
      </c>
      <c r="D25" s="9" t="n"/>
      <c r="E25" s="8" t="n"/>
      <c r="F25" s="8" t="n"/>
      <c r="G25" s="8" t="n"/>
      <c r="H25" s="8" t="n"/>
      <c r="I25" s="11">
        <f>IF(E25&gt;0,D25/E25,"")</f>
        <v/>
      </c>
      <c r="J25" s="11">
        <f>IF(H25&gt;0,D25/H25,"")</f>
        <v/>
      </c>
      <c r="K25" s="11">
        <f>IF(ISBLANK(D25),"",D25-C25)</f>
        <v/>
      </c>
    </row>
    <row r="26">
      <c r="A26" s="18" t="n">
        <v>22</v>
      </c>
      <c r="B26" s="5">
        <f>IF(A26&gt;Presupuesto!$G$22,"",IF(A26&lt;=Presupuesto!$G$19,Presupuesto!$A$19,IF(A26&lt;=Presupuesto!$G$20,Presupuesto!$A$20,IF(A26&lt;=Presupuesto!$G$21,Presupuesto!$A$21,Presupuesto!$A$22))))</f>
        <v/>
      </c>
      <c r="C26" s="11">
        <f>IF(B26="",0,INDEX(Presupuesto!$E$19:$E$22,MATCH(B26,Presupuesto!$A$19:$A$22,0)))</f>
        <v/>
      </c>
      <c r="D26" s="9" t="n"/>
      <c r="E26" s="8" t="n"/>
      <c r="F26" s="8" t="n"/>
      <c r="G26" s="8" t="n"/>
      <c r="H26" s="8" t="n"/>
      <c r="I26" s="11">
        <f>IF(E26&gt;0,D26/E26,"")</f>
        <v/>
      </c>
      <c r="J26" s="11">
        <f>IF(H26&gt;0,D26/H26,"")</f>
        <v/>
      </c>
      <c r="K26" s="11">
        <f>IF(ISBLANK(D26),"",D26-C26)</f>
        <v/>
      </c>
    </row>
    <row r="27">
      <c r="A27" s="18" t="n">
        <v>23</v>
      </c>
      <c r="B27" s="5">
        <f>IF(A27&gt;Presupuesto!$G$22,"",IF(A27&lt;=Presupuesto!$G$19,Presupuesto!$A$19,IF(A27&lt;=Presupuesto!$G$20,Presupuesto!$A$20,IF(A27&lt;=Presupuesto!$G$21,Presupuesto!$A$21,Presupuesto!$A$22))))</f>
        <v/>
      </c>
      <c r="C27" s="11">
        <f>IF(B27="",0,INDEX(Presupuesto!$E$19:$E$22,MATCH(B27,Presupuesto!$A$19:$A$22,0)))</f>
        <v/>
      </c>
      <c r="D27" s="9" t="n"/>
      <c r="E27" s="8" t="n"/>
      <c r="F27" s="8" t="n"/>
      <c r="G27" s="8" t="n"/>
      <c r="H27" s="8" t="n"/>
      <c r="I27" s="11">
        <f>IF(E27&gt;0,D27/E27,"")</f>
        <v/>
      </c>
      <c r="J27" s="11">
        <f>IF(H27&gt;0,D27/H27,"")</f>
        <v/>
      </c>
      <c r="K27" s="11">
        <f>IF(ISBLANK(D27),"",D27-C27)</f>
        <v/>
      </c>
    </row>
    <row r="28">
      <c r="A28" s="18" t="n">
        <v>24</v>
      </c>
      <c r="B28" s="5">
        <f>IF(A28&gt;Presupuesto!$G$22,"",IF(A28&lt;=Presupuesto!$G$19,Presupuesto!$A$19,IF(A28&lt;=Presupuesto!$G$20,Presupuesto!$A$20,IF(A28&lt;=Presupuesto!$G$21,Presupuesto!$A$21,Presupuesto!$A$22))))</f>
        <v/>
      </c>
      <c r="C28" s="11">
        <f>IF(B28="",0,INDEX(Presupuesto!$E$19:$E$22,MATCH(B28,Presupuesto!$A$19:$A$22,0)))</f>
        <v/>
      </c>
      <c r="D28" s="9" t="n"/>
      <c r="E28" s="8" t="n"/>
      <c r="F28" s="8" t="n"/>
      <c r="G28" s="8" t="n"/>
      <c r="H28" s="8" t="n"/>
      <c r="I28" s="11">
        <f>IF(E28&gt;0,D28/E28,"")</f>
        <v/>
      </c>
      <c r="J28" s="11">
        <f>IF(H28&gt;0,D28/H28,"")</f>
        <v/>
      </c>
      <c r="K28" s="11">
        <f>IF(ISBLANK(D28),"",D28-C28)</f>
        <v/>
      </c>
    </row>
    <row r="29">
      <c r="A29" s="15" t="inlineStr">
        <is>
          <t>Total</t>
        </is>
      </c>
      <c r="B29" s="15" t="inlineStr"/>
      <c r="C29" s="17">
        <f>SUM(C5:C28)</f>
        <v/>
      </c>
      <c r="D29" s="17">
        <f>SUM(D5:D28)</f>
        <v/>
      </c>
      <c r="E29" s="19">
        <f>SUM(E5:E28)</f>
        <v/>
      </c>
      <c r="F29" s="19">
        <f>SUM(F5:F28)</f>
        <v/>
      </c>
      <c r="G29" s="19">
        <f>SUM(G5:G28)</f>
        <v/>
      </c>
      <c r="H29" s="19">
        <f>SUM(H5:H28)</f>
        <v/>
      </c>
      <c r="I29" s="17">
        <f>IF(E29&gt;0,D29/E29,"")</f>
        <v/>
      </c>
      <c r="J29" s="17">
        <f>IF(H29&gt;0,D29/H29,"")</f>
        <v/>
      </c>
      <c r="K29" s="17">
        <f>D29-SUMPRODUCT((D5:D28&lt;&gt;"")*C5:C28)</f>
        <v/>
      </c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2026-10-26T05:19:22Z</dcterms:created>
  <dcterms:modified xmlns:dcterms="http://purl.org/dc/terms/" xmlns:xsi="http://www.w3.org/2001/XMLSchema-instance" xsi:type="dcterms:W3CDTF">2026-10-26T05:19:22Z</dcterms:modified>
</cp:coreProperties>
</file>